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13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131\AC\Temp\"/>
    </mc:Choice>
  </mc:AlternateContent>
  <xr:revisionPtr revIDLastSave="268" documentId="8_{70FF01EB-23F6-45CE-B683-F73B385B54A9}" xr6:coauthVersionLast="47" xr6:coauthVersionMax="47" xr10:uidLastSave="{4CC9EDE6-3118-447F-8F8E-BCC6DFA5867E}"/>
  <bookViews>
    <workbookView xWindow="-60" yWindow="-60" windowWidth="15480" windowHeight="11640" firstSheet="2" activeTab="1" xr2:uid="{00000000-000D-0000-FFFF-FFFF00000000}"/>
  </bookViews>
  <sheets>
    <sheet name="Suunnittelukaavio" sheetId="30" r:id="rId1"/>
    <sheet name="Oma kalusto" sheetId="27" r:id="rId2"/>
    <sheet name="Kuljetuspalvelun käyttö" sheetId="28" r:id="rId3"/>
    <sheet name="Diagrammit" sheetId="29" r:id="rId4"/>
  </sheets>
  <definedNames>
    <definedName name="Ehto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27" l="1"/>
  <c r="C9" i="28"/>
  <c r="E29" i="27"/>
  <c r="E32" i="27"/>
  <c r="E33" i="27"/>
  <c r="E50" i="27"/>
  <c r="E24" i="28"/>
  <c r="E21" i="28"/>
  <c r="E23" i="28"/>
  <c r="E18" i="28"/>
  <c r="E64" i="27"/>
  <c r="E61" i="27"/>
  <c r="G50" i="27" s="1"/>
  <c r="E60" i="27"/>
  <c r="E59" i="27"/>
  <c r="E57" i="27"/>
  <c r="E56" i="27"/>
  <c r="E55" i="27"/>
  <c r="E54" i="27"/>
  <c r="C19" i="28" s="1"/>
  <c r="E19" i="28" s="1"/>
  <c r="C18" i="27"/>
  <c r="E53" i="27"/>
  <c r="C21" i="27" s="1"/>
  <c r="E49" i="27"/>
  <c r="E48" i="27"/>
  <c r="E47" i="27"/>
  <c r="E46" i="27"/>
  <c r="G46" i="27" s="1"/>
  <c r="E44" i="27"/>
  <c r="E43" i="27"/>
  <c r="E41" i="27"/>
  <c r="E40" i="27"/>
  <c r="E39" i="27"/>
  <c r="E38" i="27"/>
  <c r="E37" i="27"/>
  <c r="E31" i="27"/>
  <c r="E30" i="27"/>
  <c r="C17" i="27"/>
  <c r="G35" i="27"/>
  <c r="C12" i="28" l="1"/>
  <c r="C20" i="28"/>
  <c r="E20" i="28" s="1"/>
  <c r="C13" i="28" s="1"/>
  <c r="C19" i="27"/>
  <c r="C20" i="27" s="1"/>
  <c r="G36" i="27"/>
  <c r="G63" i="27"/>
  <c r="C5" i="28" l="1"/>
  <c r="C4" i="28" s="1"/>
  <c r="G64" i="27"/>
  <c r="G43" i="27"/>
  <c r="F8" i="29"/>
  <c r="C3" i="28"/>
  <c r="E8" i="29" s="1"/>
  <c r="D8" i="29"/>
  <c r="G44" i="27"/>
  <c r="C13" i="27"/>
  <c r="G49" i="27"/>
  <c r="G48" i="27"/>
  <c r="G51" i="27" s="1"/>
  <c r="C14" i="27" s="1"/>
  <c r="G41" i="27" l="1"/>
  <c r="C12" i="27" s="1"/>
  <c r="C5" i="27" l="1"/>
  <c r="C24" i="27" s="1"/>
  <c r="C23" i="27"/>
  <c r="C3" i="27"/>
  <c r="E7" i="29" s="1"/>
  <c r="D7" i="29"/>
  <c r="C4" i="27" l="1"/>
  <c r="F7" i="29" s="1"/>
  <c r="C22" i="27"/>
</calcChain>
</file>

<file path=xl/sharedStrings.xml><?xml version="1.0" encoding="utf-8"?>
<sst xmlns="http://schemas.openxmlformats.org/spreadsheetml/2006/main" count="195" uniqueCount="126">
  <si>
    <t>© Kaustisen seutukunta</t>
  </si>
  <si>
    <t>Oma kalusto</t>
  </si>
  <si>
    <t>Tulos</t>
  </si>
  <si>
    <t>% LIIKEVAIHDOSTA</t>
  </si>
  <si>
    <t>%</t>
  </si>
  <si>
    <t>KILOMETRIKUSTANNUS</t>
  </si>
  <si>
    <t>€/km</t>
  </si>
  <si>
    <t>KUSTANNUKSET YHTEENSÄ</t>
  </si>
  <si>
    <t>€/v</t>
  </si>
  <si>
    <t>Yhteenveto</t>
  </si>
  <si>
    <t>TULOT</t>
  </si>
  <si>
    <r>
      <t>LIIKEVAIHTO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(syötä lukuarvo)</t>
    </r>
  </si>
  <si>
    <t>KULUT</t>
  </si>
  <si>
    <t>KIINTEÄT KUSTANNUKSET</t>
  </si>
  <si>
    <t>PALKKAKUSTANNUKSET</t>
  </si>
  <si>
    <t>MUUTTUVAT KUSTANNUKSET</t>
  </si>
  <si>
    <t>MUUT TIEDOT</t>
  </si>
  <si>
    <t>AJONEUVON HINTA</t>
  </si>
  <si>
    <t>€</t>
  </si>
  <si>
    <t>KUORMAMÄÄRÄ VUODESSA</t>
  </si>
  <si>
    <t>kpl/v</t>
  </si>
  <si>
    <t>AJOSUORITE</t>
  </si>
  <si>
    <t>km/v</t>
  </si>
  <si>
    <t>AUTON KÄYTTÖMATKA</t>
  </si>
  <si>
    <t>km</t>
  </si>
  <si>
    <t>KULJETUSSUORITE</t>
  </si>
  <si>
    <t>tn/v</t>
  </si>
  <si>
    <t>TONNIKUSTANNUS</t>
  </si>
  <si>
    <t>€/tn</t>
  </si>
  <si>
    <t>KUORMAKUSTANNUS</t>
  </si>
  <si>
    <t>€/kuorma</t>
  </si>
  <si>
    <t>Muunneltavat lähtöarvot</t>
  </si>
  <si>
    <t>Kustannukset</t>
  </si>
  <si>
    <t>Syötä lukuarvo</t>
  </si>
  <si>
    <t>Oletusarvo</t>
  </si>
  <si>
    <t>Laskuri käyttää</t>
  </si>
  <si>
    <t>Yksikkö</t>
  </si>
  <si>
    <t>Välitulokset</t>
  </si>
  <si>
    <t>Tarkennus</t>
  </si>
  <si>
    <t>AUTO</t>
  </si>
  <si>
    <t>Auton hankintahinta</t>
  </si>
  <si>
    <t>AUTON VARUSTEET</t>
  </si>
  <si>
    <t xml:space="preserve">Auton erikseen hankittavat lisävarusteet esim. puutavaravarustelu, soravarustelu, lämmönsäätelylaitteet yms. </t>
  </si>
  <si>
    <t>PERÄVAUNU</t>
  </si>
  <si>
    <t>Perävaunun hankintahinta varusteineen</t>
  </si>
  <si>
    <t>RENKAAT AUTO €</t>
  </si>
  <si>
    <t>Renkaat jos ei sisälly hankintahintaan</t>
  </si>
  <si>
    <t>RENKAAT PERÄVAUNU €/</t>
  </si>
  <si>
    <t>PÄÄOMAN KORKO</t>
  </si>
  <si>
    <t>Hankintaan käytetyn lainapääoman korko</t>
  </si>
  <si>
    <t>PÄÄOMAN POISTO</t>
  </si>
  <si>
    <t>Arvonvähennys, jolla otetaan huomioon kaluston kuluminen ja tekninen vanheneminen</t>
  </si>
  <si>
    <t>VAKUUTUSMAKSUT</t>
  </si>
  <si>
    <t>Ajoneuvon vuosittaiset pakolliset ja vapaaehtoset vakuutusmaksut</t>
  </si>
  <si>
    <t>LIIKENNÖIMISMAKSUT</t>
  </si>
  <si>
    <t>Perusvero ja käyttövero sekä katsatusmaksut</t>
  </si>
  <si>
    <t>HALLINTOKUSTANNUKSET</t>
  </si>
  <si>
    <t>Ajojärjestely-, kirjanpito-, posti-, puhelin-, toimisto-, laskutus- yms. kustannukset</t>
  </si>
  <si>
    <t>YLLÄPITOKUSTANNUKSET</t>
  </si>
  <si>
    <t>Ajoneuvon säilytykseen, pesuun, talvilämmitykseen ja pienvarusteiden uusintaan (esim. sammutin) kuuluvat kustannukset.</t>
  </si>
  <si>
    <t>KORVAUKSETON AJO</t>
  </si>
  <si>
    <t>Ajoneuvon vienti asemapaikalle, huoltoon, korjaamolla jne.</t>
  </si>
  <si>
    <t>KULJETTAJAN PALKKA</t>
  </si>
  <si>
    <t>€/h</t>
  </si>
  <si>
    <t>Kuljettajan tuntipalkka</t>
  </si>
  <si>
    <t>VÄLILL. PALKKAKUSTANN.</t>
  </si>
  <si>
    <t>Työnantajan lakisääteiset ja vapaaehtoiset sosiaalimenot sekä varsinaisen työajan palkan lisäksi maksetut lomarahat, sairausajan palkat, koulutusajan palkat ja palkalliset vapaapäivät</t>
  </si>
  <si>
    <t>POLTTOAINE</t>
  </si>
  <si>
    <t>€/l</t>
  </si>
  <si>
    <t>cnt/km</t>
  </si>
  <si>
    <t>Arvioitu: keskimäärinen poltoaineen hinta</t>
  </si>
  <si>
    <t>POLTTOAINEEN KULUTUS</t>
  </si>
  <si>
    <t>l/100 km</t>
  </si>
  <si>
    <t>Keskimäärinen poltoaineen kulutus</t>
  </si>
  <si>
    <t>VOITELUAINE</t>
  </si>
  <si>
    <t>Arvioitu: moottori-, voimansiirto ja hydrauliikkaöljyjen vaihdot, yleisvoitelu ja jäähdytin-nesteet
ja jäähdytysnesteet</t>
  </si>
  <si>
    <t>KORJAUS/HUOLTO</t>
  </si>
  <si>
    <t>Arvioitu: huolto ja korjauskustannukset. Kustannuksia määritellessä tulee niissä huomioida oman työn osuus!</t>
  </si>
  <si>
    <t>RENKAAT (PINNOITUS)</t>
  </si>
  <si>
    <t>€/pinnoitus</t>
  </si>
  <si>
    <t>Renkaiden pinnoituskustannukset</t>
  </si>
  <si>
    <t>MUUTTUVAT KUSTANNUKSET YHT.</t>
  </si>
  <si>
    <t>HYÖTYKUORMA</t>
  </si>
  <si>
    <t>tn</t>
  </si>
  <si>
    <t>Ajoneuvossa kuljetettavan rahdin keskimääräinen paino</t>
  </si>
  <si>
    <t>AJOPÄIVIÄ</t>
  </si>
  <si>
    <t>päivä/vuosi</t>
  </si>
  <si>
    <t>Ajopäivien keskimäärä vuodessa</t>
  </si>
  <si>
    <t>KUORMAMÄÄRÄ</t>
  </si>
  <si>
    <t>kpl/päivä</t>
  </si>
  <si>
    <t>Ajojen keskimääräinen lukumäärä päivässä</t>
  </si>
  <si>
    <t>KEIKKA-AIKA</t>
  </si>
  <si>
    <t>h/kuorma</t>
  </si>
  <si>
    <t>Ajoihin käytetty keskimääärinen aika</t>
  </si>
  <si>
    <t>KULJETUSETÄISYYS</t>
  </si>
  <si>
    <t>Ajoreitin keskimääräinen pituus yhteen suuntaan</t>
  </si>
  <si>
    <t>AUTON PITOAIKA</t>
  </si>
  <si>
    <t>v</t>
  </si>
  <si>
    <t>Auton pitoaika ennen vaihtoa</t>
  </si>
  <si>
    <t>PERÄVAUNUN PITOAIKA</t>
  </si>
  <si>
    <t>Perävaunun pitoaika ennen vaihtoa</t>
  </si>
  <si>
    <t>RENKAIDEN KESTOMATKA</t>
  </si>
  <si>
    <t>Renkaiden pitoaika ennen pinnoitusta tai vaihtoa</t>
  </si>
  <si>
    <t>KÄYTTÖTUNNIT</t>
  </si>
  <si>
    <t>h/v</t>
  </si>
  <si>
    <t>Käyttötunnit saadaan lasketuksi kertomalla ajokertojen lukumäärällä ajotehtävän kestoaika
kestoaika</t>
  </si>
  <si>
    <t>YLIMÄÄRÄISET PALKKATUNNIT</t>
  </si>
  <si>
    <t>Palkkatuntien lukumäärä on yleensä 5…10 % suurempi kuin ajoneuvon käyttötunnit, koska palkkatunnit sisältävät valmistelu- ja apuajat
kuin ajoneuvon käyttötunnit, koska palkkatunnit sisältävät valmistelu- ja apuajat.</t>
  </si>
  <si>
    <t>Kuljetuspalvelun käyttö</t>
  </si>
  <si>
    <t>€/a</t>
  </si>
  <si>
    <t>LIIKEVAIHTO</t>
  </si>
  <si>
    <t xml:space="preserve">Muunneltavat lähtöarvot </t>
  </si>
  <si>
    <t>KULJETUKSEN HINTA</t>
  </si>
  <si>
    <t>Tarjouksessa annettu kuljetuksen hinta</t>
  </si>
  <si>
    <t>km/päivä</t>
  </si>
  <si>
    <t>Ajoreitin keskimääräinen pituus</t>
  </si>
  <si>
    <t>LISÄPALVELUT (% AJOPÄIVÄ)</t>
  </si>
  <si>
    <t>%/päivä</t>
  </si>
  <si>
    <t>Purku- ja lastaus, ADR-kuljetus, lämpötilasäädeltykuljetus yms. joita ei ole huomioitu km-hinnassa.</t>
  </si>
  <si>
    <t>MUUT KUSTANNUKSET (LISÄARVON MENETYS)</t>
  </si>
  <si>
    <t>Arvioitu: oman kuljetuksen lisäarvon menetys esim. myytityö, mainostarrat autossa yms.</t>
  </si>
  <si>
    <t>https://www.logistiikanmaailma.fi/wp-content/uploads/2017/03/Palvelumaksut_ja_rahditusperusteet_15.12.2015.pdf</t>
  </si>
  <si>
    <t>Vuosittainen kustannus</t>
  </si>
  <si>
    <t>% liikevaihdosta</t>
  </si>
  <si>
    <t>Eur/km</t>
  </si>
  <si>
    <t>Kuljetuspalvelu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</si>
</sst>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mk&quot;_-;\-* #,##0.00\ &quot;mk&quot;_-;_-* &quot;-&quot;??\ &quot;mk&quot;_-;_-@_-"/>
    <numFmt numFmtId="165" formatCode="0.0"/>
    <numFmt numFmtId="166" formatCode="0.000"/>
    <numFmt numFmtId="167" formatCode="_-* #,##0.00\ [$€-40B]_-;\-* #,##0.00\ [$€-40B]_-;_-* &quot;-&quot;??\ [$€-40B]_-;_-@_-"/>
  </numFmts>
  <fonts count="16">
    <font>
      <sz val="10"/>
      <name val="Arial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00CC00"/>
      <name val="Arial"/>
      <family val="2"/>
    </font>
    <font>
      <sz val="10"/>
      <color rgb="FF33CC33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">
    <xf numFmtId="0" fontId="0" fillId="0" borderId="0" xfId="0"/>
    <xf numFmtId="1" fontId="2" fillId="2" borderId="0" xfId="0" applyNumberFormat="1" applyFont="1" applyFill="1" applyAlignment="1">
      <alignment horizontal="center"/>
    </xf>
    <xf numFmtId="1" fontId="2" fillId="2" borderId="0" xfId="0" applyNumberFormat="1" applyFont="1" applyFill="1"/>
    <xf numFmtId="1" fontId="10" fillId="2" borderId="0" xfId="0" applyNumberFormat="1" applyFont="1" applyFill="1"/>
    <xf numFmtId="3" fontId="4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horizontal="left" vertical="top"/>
    </xf>
    <xf numFmtId="3" fontId="5" fillId="2" borderId="0" xfId="0" applyNumberFormat="1" applyFont="1" applyFill="1"/>
    <xf numFmtId="1" fontId="5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left" vertical="top"/>
    </xf>
    <xf numFmtId="1" fontId="7" fillId="2" borderId="0" xfId="0" applyNumberFormat="1" applyFont="1" applyFill="1"/>
    <xf numFmtId="1" fontId="6" fillId="2" borderId="0" xfId="0" applyNumberFormat="1" applyFont="1" applyFill="1"/>
    <xf numFmtId="3" fontId="2" fillId="2" borderId="0" xfId="0" applyNumberFormat="1" applyFont="1" applyFill="1"/>
    <xf numFmtId="1" fontId="11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 vertical="top"/>
    </xf>
    <xf numFmtId="3" fontId="2" fillId="2" borderId="0" xfId="0" applyNumberFormat="1" applyFont="1" applyFill="1" applyAlignment="1">
      <alignment wrapText="1"/>
    </xf>
    <xf numFmtId="166" fontId="2" fillId="2" borderId="0" xfId="0" applyNumberFormat="1" applyFont="1" applyFill="1" applyAlignment="1">
      <alignment horizontal="center"/>
    </xf>
    <xf numFmtId="1" fontId="11" fillId="2" borderId="0" xfId="0" applyNumberFormat="1" applyFont="1" applyFill="1"/>
    <xf numFmtId="2" fontId="2" fillId="2" borderId="0" xfId="0" applyNumberFormat="1" applyFont="1" applyFill="1"/>
    <xf numFmtId="1" fontId="2" fillId="2" borderId="0" xfId="0" applyNumberFormat="1" applyFont="1" applyFill="1" applyAlignment="1">
      <alignment horizontal="left" vertical="top"/>
    </xf>
    <xf numFmtId="3" fontId="2" fillId="2" borderId="0" xfId="0" applyNumberFormat="1" applyFont="1" applyFill="1" applyProtection="1">
      <protection locked="0"/>
    </xf>
    <xf numFmtId="3" fontId="2" fillId="2" borderId="0" xfId="0" applyNumberFormat="1" applyFont="1" applyFill="1" applyAlignment="1">
      <alignment horizontal="center"/>
    </xf>
    <xf numFmtId="3" fontId="5" fillId="3" borderId="1" xfId="0" applyNumberFormat="1" applyFont="1" applyFill="1" applyBorder="1"/>
    <xf numFmtId="3" fontId="5" fillId="3" borderId="1" xfId="0" applyNumberFormat="1" applyFont="1" applyFill="1" applyBorder="1" applyAlignment="1">
      <alignment horizontal="left"/>
    </xf>
    <xf numFmtId="3" fontId="12" fillId="3" borderId="1" xfId="0" applyNumberFormat="1" applyFont="1" applyFill="1" applyBorder="1" applyAlignment="1">
      <alignment horizontal="right"/>
    </xf>
    <xf numFmtId="4" fontId="12" fillId="3" borderId="1" xfId="0" applyNumberFormat="1" applyFont="1" applyFill="1" applyBorder="1" applyAlignment="1">
      <alignment horizontal="right"/>
    </xf>
    <xf numFmtId="1" fontId="13" fillId="3" borderId="1" xfId="0" applyNumberFormat="1" applyFont="1" applyFill="1" applyBorder="1" applyAlignment="1">
      <alignment horizontal="left"/>
    </xf>
    <xf numFmtId="3" fontId="2" fillId="3" borderId="1" xfId="0" applyNumberFormat="1" applyFont="1" applyFill="1" applyBorder="1"/>
    <xf numFmtId="3" fontId="2" fillId="3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/>
    <xf numFmtId="3" fontId="2" fillId="3" borderId="1" xfId="0" applyNumberFormat="1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167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167" fontId="2" fillId="3" borderId="1" xfId="0" applyNumberFormat="1" applyFont="1" applyFill="1" applyBorder="1"/>
    <xf numFmtId="167" fontId="2" fillId="3" borderId="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/>
    <xf numFmtId="165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left"/>
    </xf>
    <xf numFmtId="1" fontId="2" fillId="2" borderId="0" xfId="0" applyNumberFormat="1" applyFont="1" applyFill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166" fontId="14" fillId="3" borderId="1" xfId="0" applyNumberFormat="1" applyFont="1" applyFill="1" applyBorder="1" applyAlignment="1">
      <alignment horizontal="center" wrapText="1"/>
    </xf>
    <xf numFmtId="0" fontId="5" fillId="2" borderId="0" xfId="0" applyFont="1" applyFill="1"/>
    <xf numFmtId="0" fontId="3" fillId="2" borderId="0" xfId="1" applyFill="1" applyBorder="1" applyAlignment="1" applyProtection="1"/>
    <xf numFmtId="0" fontId="0" fillId="2" borderId="0" xfId="0" applyFill="1"/>
    <xf numFmtId="1" fontId="12" fillId="3" borderId="1" xfId="0" applyNumberFormat="1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left"/>
    </xf>
    <xf numFmtId="0" fontId="0" fillId="3" borderId="1" xfId="0" applyFill="1" applyBorder="1"/>
    <xf numFmtId="4" fontId="0" fillId="3" borderId="1" xfId="0" applyNumberFormat="1" applyFill="1" applyBorder="1"/>
    <xf numFmtId="3" fontId="0" fillId="3" borderId="1" xfId="0" applyNumberForma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0" fillId="4" borderId="0" xfId="0" applyFill="1"/>
    <xf numFmtId="4" fontId="2" fillId="3" borderId="1" xfId="0" applyNumberFormat="1" applyFont="1" applyFill="1" applyBorder="1"/>
    <xf numFmtId="167" fontId="2" fillId="2" borderId="1" xfId="3" applyNumberFormat="1" applyFont="1" applyFill="1" applyBorder="1" applyAlignment="1" applyProtection="1">
      <alignment vertical="center"/>
      <protection locked="0"/>
    </xf>
    <xf numFmtId="1" fontId="2" fillId="3" borderId="1" xfId="0" applyNumberFormat="1" applyFont="1" applyFill="1" applyBorder="1" applyAlignment="1">
      <alignment vertical="center"/>
    </xf>
    <xf numFmtId="0" fontId="2" fillId="2" borderId="1" xfId="2" applyNumberFormat="1" applyFont="1" applyFill="1" applyBorder="1" applyAlignment="1" applyProtection="1">
      <alignment vertical="center"/>
      <protection locked="0"/>
    </xf>
    <xf numFmtId="167" fontId="2" fillId="2" borderId="1" xfId="0" applyNumberFormat="1" applyFont="1" applyFill="1" applyBorder="1" applyAlignment="1" applyProtection="1">
      <alignment vertical="center"/>
      <protection locked="0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1" fontId="2" fillId="2" borderId="1" xfId="0" applyNumberFormat="1" applyFont="1" applyFill="1" applyBorder="1" applyAlignment="1" applyProtection="1">
      <alignment vertical="center"/>
      <protection locked="0"/>
    </xf>
    <xf numFmtId="4" fontId="2" fillId="5" borderId="1" xfId="0" applyNumberFormat="1" applyFont="1" applyFill="1" applyBorder="1" applyAlignment="1" applyProtection="1">
      <alignment horizontal="right"/>
      <protection locked="0"/>
    </xf>
    <xf numFmtId="1" fontId="15" fillId="3" borderId="1" xfId="0" applyNumberFormat="1" applyFont="1" applyFill="1" applyBorder="1" applyAlignment="1">
      <alignment horizontal="left"/>
    </xf>
    <xf numFmtId="1" fontId="2" fillId="5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1" fontId="2" fillId="3" borderId="1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 applyProtection="1">
      <alignment horizontal="right"/>
      <protection locked="0"/>
    </xf>
  </cellXfs>
  <cellStyles count="4">
    <cellStyle name="Hyperlinkki" xfId="1" builtinId="8"/>
    <cellStyle name="Normaali" xfId="0" builtinId="0"/>
    <cellStyle name="Prosenttia" xfId="2" builtinId="5"/>
    <cellStyle name="Valuut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Vuosittainen kustannus €/vuosi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Diagrammit!$D$6</c:f>
              <c:strCache>
                <c:ptCount val="1"/>
                <c:pt idx="0">
                  <c:v>Vuosittainen kustannus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4AD9-4AE5-8588-7F9DBB14F3CF}"/>
              </c:ext>
            </c:extLst>
          </c:dPt>
          <c:cat>
            <c:strRef>
              <c:f>Diagrammit!$C$7:$C$8</c:f>
              <c:strCache>
                <c:ptCount val="2"/>
                <c:pt idx="0">
                  <c:v>Oma kalusto</c:v>
                </c:pt>
                <c:pt idx="1">
                  <c:v>Kuljetuspalvelu</c:v>
                </c:pt>
              </c:strCache>
            </c:strRef>
          </c:cat>
          <c:val>
            <c:numRef>
              <c:f>Diagrammit!$D$7:$D$8</c:f>
              <c:numCache>
                <c:formatCode>#,##0.00</c:formatCode>
                <c:ptCount val="2"/>
                <c:pt idx="0">
                  <c:v>209752.61904761905</c:v>
                </c:pt>
                <c:pt idx="1">
                  <c:v>17625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D9-4AE5-8588-7F9DBB14F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5561104"/>
        <c:axId val="1"/>
      </c:barChart>
      <c:catAx>
        <c:axId val="166556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561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Diagrammit!$E$6</c:f>
              <c:strCache>
                <c:ptCount val="1"/>
                <c:pt idx="0">
                  <c:v>% liikevaihdosta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28D-48C7-B7C8-5892936BF93C}"/>
              </c:ext>
            </c:extLst>
          </c:dPt>
          <c:cat>
            <c:strRef>
              <c:f>Diagrammit!$C$7:$C$8</c:f>
              <c:strCache>
                <c:ptCount val="2"/>
                <c:pt idx="0">
                  <c:v>Oma kalusto</c:v>
                </c:pt>
                <c:pt idx="1">
                  <c:v>Kuljetuspalvelu</c:v>
                </c:pt>
              </c:strCache>
            </c:strRef>
          </c:cat>
          <c:val>
            <c:numRef>
              <c:f>Diagrammit!$E$7:$E$8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8D-48C7-B7C8-5892936BF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5558608"/>
        <c:axId val="1"/>
      </c:barChart>
      <c:catAx>
        <c:axId val="166555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558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Diagrammit!$F$6</c:f>
              <c:strCache>
                <c:ptCount val="1"/>
                <c:pt idx="0">
                  <c:v>Eur/km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A849-4C0A-8716-C3C986C56AF7}"/>
              </c:ext>
            </c:extLst>
          </c:dPt>
          <c:cat>
            <c:strRef>
              <c:f>Diagrammit!$C$7:$C$8</c:f>
              <c:strCache>
                <c:ptCount val="2"/>
                <c:pt idx="0">
                  <c:v>Oma kalusto</c:v>
                </c:pt>
                <c:pt idx="1">
                  <c:v>Kuljetuspalvelu</c:v>
                </c:pt>
              </c:strCache>
            </c:strRef>
          </c:cat>
          <c:val>
            <c:numRef>
              <c:f>Diagrammit!$F$7:$F$8</c:f>
              <c:numCache>
                <c:formatCode>#,##0.00</c:formatCode>
                <c:ptCount val="2"/>
                <c:pt idx="0">
                  <c:v>1.6780209523809524</c:v>
                </c:pt>
                <c:pt idx="1">
                  <c:v>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49-4C0A-8716-C3C986C56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5559440"/>
        <c:axId val="1"/>
      </c:barChart>
      <c:catAx>
        <c:axId val="166555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559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419100</xdr:colOff>
      <xdr:row>41</xdr:row>
      <xdr:rowOff>104775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3C74030F-973F-4ADB-8271-22A6493B3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01500" cy="6743700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25</xdr:col>
      <xdr:colOff>57150</xdr:colOff>
      <xdr:row>17</xdr:row>
      <xdr:rowOff>28575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57C75F8C-C484-4E83-BC4D-7ACEA840A943}"/>
            </a:ext>
            <a:ext uri="{147F2762-F138-4A5C-976F-8EAC2B608ADB}">
              <a16:predDERef xmlns:a16="http://schemas.microsoft.com/office/drawing/2014/main" pred="{3C74030F-973F-4ADB-8271-22A6493B3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01600" y="323850"/>
          <a:ext cx="2495550" cy="2457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209550</xdr:rowOff>
    </xdr:from>
    <xdr:to>
      <xdr:col>9</xdr:col>
      <xdr:colOff>47625</xdr:colOff>
      <xdr:row>14</xdr:row>
      <xdr:rowOff>85725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4235EBFA-3A22-47C2-B311-FA4F40DEC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1225" y="504825"/>
          <a:ext cx="2495550" cy="2457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638175</xdr:colOff>
      <xdr:row>1</xdr:row>
      <xdr:rowOff>190500</xdr:rowOff>
    </xdr:from>
    <xdr:to>
      <xdr:col>8</xdr:col>
      <xdr:colOff>447675</xdr:colOff>
      <xdr:row>13</xdr:row>
      <xdr:rowOff>114300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820A0954-11C1-4772-918A-93D6B4986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6050" y="485775"/>
          <a:ext cx="2495550" cy="2457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9</xdr:row>
      <xdr:rowOff>209550</xdr:rowOff>
    </xdr:from>
    <xdr:to>
      <xdr:col>6</xdr:col>
      <xdr:colOff>228600</xdr:colOff>
      <xdr:row>25</xdr:row>
      <xdr:rowOff>209550</xdr:rowOff>
    </xdr:to>
    <xdr:graphicFrame macro="">
      <xdr:nvGraphicFramePr>
        <xdr:cNvPr id="794727" name="Kaavio 2">
          <a:extLst>
            <a:ext uri="{FF2B5EF4-FFF2-40B4-BE49-F238E27FC236}">
              <a16:creationId xmlns:a16="http://schemas.microsoft.com/office/drawing/2014/main" id="{B501D8EE-52C5-45A9-957D-A1D78C8BE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457200</xdr:colOff>
      <xdr:row>10</xdr:row>
      <xdr:rowOff>0</xdr:rowOff>
    </xdr:from>
    <xdr:to>
      <xdr:col>13</xdr:col>
      <xdr:colOff>923925</xdr:colOff>
      <xdr:row>26</xdr:row>
      <xdr:rowOff>0</xdr:rowOff>
    </xdr:to>
    <xdr:graphicFrame macro="">
      <xdr:nvGraphicFramePr>
        <xdr:cNvPr id="794728" name="Kaavio 3">
          <a:extLst>
            <a:ext uri="{FF2B5EF4-FFF2-40B4-BE49-F238E27FC236}">
              <a16:creationId xmlns:a16="http://schemas.microsoft.com/office/drawing/2014/main" id="{1575893C-0D2F-453F-89DA-FA3B4A7B2DB4}"/>
            </a:ext>
            <a:ext uri="{147F2762-F138-4A5C-976F-8EAC2B608ADB}">
              <a16:predDERef xmlns:a16="http://schemas.microsoft.com/office/drawing/2014/main" pred="{B501D8EE-52C5-45A9-957D-A1D78C8BE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304800</xdr:colOff>
      <xdr:row>9</xdr:row>
      <xdr:rowOff>219075</xdr:rowOff>
    </xdr:from>
    <xdr:to>
      <xdr:col>21</xdr:col>
      <xdr:colOff>762000</xdr:colOff>
      <xdr:row>25</xdr:row>
      <xdr:rowOff>219075</xdr:rowOff>
    </xdr:to>
    <xdr:graphicFrame macro="">
      <xdr:nvGraphicFramePr>
        <xdr:cNvPr id="794729" name="Kaavio 4">
          <a:extLst>
            <a:ext uri="{FF2B5EF4-FFF2-40B4-BE49-F238E27FC236}">
              <a16:creationId xmlns:a16="http://schemas.microsoft.com/office/drawing/2014/main" id="{601964DE-F8B7-4B3D-924D-BF47359942E2}"/>
            </a:ext>
            <a:ext uri="{147F2762-F138-4A5C-976F-8EAC2B608ADB}">
              <a16:predDERef xmlns:a16="http://schemas.microsoft.com/office/drawing/2014/main" pred="{1575893C-0D2F-453F-89DA-FA3B4A7B2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logistiikanmaailma.fi/wp-content/uploads/2017/03/Palvelumaksut_ja_rahditusperusteet_15.12.2015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9FF52-8E66-4B06-81FD-B969543C5B64}">
  <dimension ref="V1"/>
  <sheetViews>
    <sheetView workbookViewId="0">
      <selection activeCell="X31" sqref="X31"/>
    </sheetView>
  </sheetViews>
  <sheetFormatPr defaultRowHeight="12.75"/>
  <cols>
    <col min="1" max="16384" width="9.140625" style="57"/>
  </cols>
  <sheetData>
    <row r="1" spans="22:22">
      <c r="V1" s="57" t="s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9"/>
  <sheetViews>
    <sheetView tabSelected="1" topLeftCell="A25" workbookViewId="0">
      <selection activeCell="C59" sqref="C59"/>
    </sheetView>
  </sheetViews>
  <sheetFormatPr defaultColWidth="8.85546875" defaultRowHeight="12.75"/>
  <cols>
    <col min="1" max="1" width="16.28515625" style="5" customWidth="1"/>
    <col min="2" max="2" width="39.28515625" style="5" bestFit="1" customWidth="1"/>
    <col min="3" max="3" width="14.85546875" style="5" customWidth="1"/>
    <col min="4" max="4" width="10" style="5" customWidth="1"/>
    <col min="5" max="5" width="8.28515625" style="5" customWidth="1"/>
    <col min="6" max="6" width="9.85546875" style="5" customWidth="1"/>
    <col min="7" max="7" width="10.85546875" style="5" customWidth="1"/>
    <col min="8" max="8" width="8.85546875" style="5"/>
    <col min="9" max="9" width="9.28515625" style="6" customWidth="1"/>
    <col min="10" max="21" width="8.85546875" style="6"/>
    <col min="22" max="22" width="33.42578125" style="6" customWidth="1"/>
    <col min="23" max="16384" width="8.85546875" style="5"/>
  </cols>
  <sheetData>
    <row r="1" spans="1:22" ht="23.25">
      <c r="A1" s="4" t="s">
        <v>1</v>
      </c>
      <c r="C1" s="57" t="s">
        <v>0</v>
      </c>
    </row>
    <row r="2" spans="1:22" ht="18">
      <c r="A2" s="7"/>
    </row>
    <row r="3" spans="1:22" s="9" customFormat="1" ht="18">
      <c r="A3" s="8" t="s">
        <v>2</v>
      </c>
      <c r="B3" s="24" t="s">
        <v>3</v>
      </c>
      <c r="C3" s="26" t="e">
        <f>C5/C9*100</f>
        <v>#DIV/0!</v>
      </c>
      <c r="D3" s="28" t="s">
        <v>4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9" customFormat="1" ht="18">
      <c r="A4" s="11"/>
      <c r="B4" s="25" t="s">
        <v>5</v>
      </c>
      <c r="C4" s="27">
        <f>C5/C19</f>
        <v>1.6780209523809524</v>
      </c>
      <c r="D4" s="28" t="s">
        <v>6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8">
      <c r="A5" s="2"/>
      <c r="B5" s="25" t="s">
        <v>7</v>
      </c>
      <c r="C5" s="26">
        <f xml:space="preserve"> $C$12+$C$13+$C$14</f>
        <v>209752.61904761905</v>
      </c>
      <c r="D5" s="28" t="s">
        <v>8</v>
      </c>
    </row>
    <row r="6" spans="1:22" ht="18">
      <c r="A6" s="7"/>
    </row>
    <row r="7" spans="1:22" ht="18">
      <c r="A7" s="7" t="s">
        <v>9</v>
      </c>
    </row>
    <row r="8" spans="1:22" ht="13.9" customHeight="1">
      <c r="A8" s="7"/>
    </row>
    <row r="9" spans="1:22">
      <c r="A9" s="12" t="s">
        <v>10</v>
      </c>
      <c r="B9" s="29" t="s">
        <v>11</v>
      </c>
      <c r="C9" s="72">
        <v>0</v>
      </c>
      <c r="D9" s="43" t="s">
        <v>8</v>
      </c>
    </row>
    <row r="10" spans="1:22">
      <c r="A10" s="2"/>
    </row>
    <row r="11" spans="1:22" ht="18">
      <c r="A11" s="7"/>
    </row>
    <row r="12" spans="1:22">
      <c r="A12" s="12" t="s">
        <v>12</v>
      </c>
      <c r="B12" s="29" t="s">
        <v>13</v>
      </c>
      <c r="C12" s="30">
        <f xml:space="preserve"> $G$35+$G$36+$E$37+$E$38+$E$39+$E$40+$G$41</f>
        <v>0</v>
      </c>
      <c r="D12" s="43" t="s">
        <v>8</v>
      </c>
    </row>
    <row r="13" spans="1:22">
      <c r="A13" s="2"/>
      <c r="B13" s="29" t="s">
        <v>14</v>
      </c>
      <c r="C13" s="30">
        <f>$G$43+$G$44</f>
        <v>89017.5</v>
      </c>
      <c r="D13" s="43" t="s">
        <v>8</v>
      </c>
      <c r="J13" s="16"/>
    </row>
    <row r="14" spans="1:22">
      <c r="A14" s="2"/>
      <c r="B14" s="31" t="s">
        <v>15</v>
      </c>
      <c r="C14" s="30">
        <f xml:space="preserve"> $G$51*$C$19/100</f>
        <v>120735.11904761907</v>
      </c>
      <c r="D14" s="43" t="s">
        <v>8</v>
      </c>
    </row>
    <row r="16" spans="1:22">
      <c r="A16" s="2"/>
      <c r="B16" s="17"/>
      <c r="C16" s="15"/>
      <c r="D16" s="44"/>
    </row>
    <row r="17" spans="1:22">
      <c r="A17" s="12" t="s">
        <v>16</v>
      </c>
      <c r="B17" s="32" t="s">
        <v>17</v>
      </c>
      <c r="C17" s="30">
        <f xml:space="preserve"> $E$29+$E$30+$E$31+$E$32+$E$33</f>
        <v>0</v>
      </c>
      <c r="D17" s="43" t="s">
        <v>18</v>
      </c>
    </row>
    <row r="18" spans="1:22">
      <c r="A18" s="2"/>
      <c r="B18" s="29" t="s">
        <v>19</v>
      </c>
      <c r="C18" s="30">
        <f xml:space="preserve"> $E$55*$E$54</f>
        <v>1250</v>
      </c>
      <c r="D18" s="43" t="s">
        <v>20</v>
      </c>
    </row>
    <row r="19" spans="1:22">
      <c r="A19" s="2"/>
      <c r="B19" s="29" t="s">
        <v>21</v>
      </c>
      <c r="C19" s="30">
        <f>INT($E$57*2*$C$18)</f>
        <v>125000</v>
      </c>
      <c r="D19" s="43" t="s">
        <v>22</v>
      </c>
    </row>
    <row r="20" spans="1:22">
      <c r="A20" s="2"/>
      <c r="B20" s="29" t="s">
        <v>23</v>
      </c>
      <c r="C20" s="30">
        <f>INT($C$19*$E$59)</f>
        <v>875000</v>
      </c>
      <c r="D20" s="43" t="s">
        <v>24</v>
      </c>
    </row>
    <row r="21" spans="1:22">
      <c r="A21" s="2"/>
      <c r="B21" s="33" t="s">
        <v>25</v>
      </c>
      <c r="C21" s="30">
        <f xml:space="preserve"> $E$53*$C$18</f>
        <v>46250</v>
      </c>
      <c r="D21" s="43" t="s">
        <v>26</v>
      </c>
    </row>
    <row r="22" spans="1:22">
      <c r="A22" s="2"/>
      <c r="B22" s="29" t="s">
        <v>5</v>
      </c>
      <c r="C22" s="34">
        <f xml:space="preserve"> $C$5/$C$19</f>
        <v>1.6780209523809524</v>
      </c>
      <c r="D22" s="43" t="s">
        <v>6</v>
      </c>
    </row>
    <row r="23" spans="1:22">
      <c r="A23" s="2"/>
      <c r="B23" s="29" t="s">
        <v>27</v>
      </c>
      <c r="C23" s="34">
        <f xml:space="preserve"> $C$5/$C$21</f>
        <v>4.5351917631917633</v>
      </c>
      <c r="D23" s="43" t="s">
        <v>28</v>
      </c>
    </row>
    <row r="24" spans="1:22">
      <c r="A24" s="2"/>
      <c r="B24" s="29" t="s">
        <v>29</v>
      </c>
      <c r="C24" s="30">
        <f>$C$5/$C$18</f>
        <v>167.80209523809523</v>
      </c>
      <c r="D24" s="43" t="s">
        <v>30</v>
      </c>
    </row>
    <row r="25" spans="1:22">
      <c r="A25" s="2"/>
      <c r="B25" s="13"/>
      <c r="C25" s="15"/>
      <c r="D25" s="14"/>
    </row>
    <row r="26" spans="1:22" ht="13.9" customHeight="1">
      <c r="A26" s="4"/>
    </row>
    <row r="27" spans="1:22" ht="18">
      <c r="A27" s="7" t="s">
        <v>31</v>
      </c>
      <c r="C27" s="18"/>
    </row>
    <row r="28" spans="1:22" ht="25.5">
      <c r="A28" s="13"/>
      <c r="B28" s="55" t="s">
        <v>32</v>
      </c>
      <c r="C28" s="46" t="s">
        <v>33</v>
      </c>
      <c r="D28" s="56" t="s">
        <v>34</v>
      </c>
      <c r="E28" s="56" t="s">
        <v>35</v>
      </c>
      <c r="F28" s="55" t="s">
        <v>36</v>
      </c>
      <c r="G28" s="55" t="s">
        <v>37</v>
      </c>
      <c r="H28" s="55" t="s">
        <v>36</v>
      </c>
      <c r="I28" s="68" t="s">
        <v>38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</row>
    <row r="29" spans="1:22">
      <c r="A29" s="2"/>
      <c r="B29" s="29" t="s">
        <v>39</v>
      </c>
      <c r="C29" s="59"/>
      <c r="D29" s="39"/>
      <c r="E29" s="29">
        <f xml:space="preserve"> IF(ISBLANK(C29),D29,C29)</f>
        <v>0</v>
      </c>
      <c r="F29" s="31" t="s">
        <v>18</v>
      </c>
      <c r="G29" s="31"/>
      <c r="H29" s="31"/>
      <c r="I29" s="69" t="s">
        <v>40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</row>
    <row r="30" spans="1:22">
      <c r="A30" s="2"/>
      <c r="B30" s="29" t="s">
        <v>41</v>
      </c>
      <c r="C30" s="59"/>
      <c r="D30" s="39"/>
      <c r="E30" s="29">
        <f t="shared" ref="E30:E64" si="0" xml:space="preserve"> IF(ISBLANK(C30),D30,C30)</f>
        <v>0</v>
      </c>
      <c r="F30" s="31" t="s">
        <v>18</v>
      </c>
      <c r="G30" s="31"/>
      <c r="H30" s="31"/>
      <c r="I30" s="69" t="s">
        <v>42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</row>
    <row r="31" spans="1:22">
      <c r="A31" s="2"/>
      <c r="B31" s="29" t="s">
        <v>43</v>
      </c>
      <c r="C31" s="59"/>
      <c r="D31" s="39"/>
      <c r="E31" s="29">
        <f t="shared" si="0"/>
        <v>0</v>
      </c>
      <c r="F31" s="31" t="s">
        <v>18</v>
      </c>
      <c r="G31" s="31"/>
      <c r="H31" s="31"/>
      <c r="I31" s="69" t="s">
        <v>44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</row>
    <row r="32" spans="1:22">
      <c r="A32" s="2"/>
      <c r="B32" s="29" t="s">
        <v>45</v>
      </c>
      <c r="C32" s="59"/>
      <c r="D32" s="39"/>
      <c r="E32" s="29">
        <f xml:space="preserve"> IF(ISBLANK(C32),D32,C32)</f>
        <v>0</v>
      </c>
      <c r="F32" s="31" t="s">
        <v>18</v>
      </c>
      <c r="G32" s="31"/>
      <c r="H32" s="31"/>
      <c r="I32" s="69" t="s">
        <v>46</v>
      </c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</row>
    <row r="33" spans="1:22">
      <c r="A33" s="2"/>
      <c r="B33" s="29" t="s">
        <v>47</v>
      </c>
      <c r="C33" s="59"/>
      <c r="D33" s="39"/>
      <c r="E33" s="29">
        <f t="shared" si="0"/>
        <v>0</v>
      </c>
      <c r="F33" s="31" t="s">
        <v>18</v>
      </c>
      <c r="G33" s="31"/>
      <c r="H33" s="31"/>
      <c r="I33" s="69" t="s">
        <v>46</v>
      </c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</row>
    <row r="34" spans="1:22">
      <c r="A34" s="2"/>
      <c r="B34" s="29"/>
      <c r="C34" s="60"/>
      <c r="D34" s="31"/>
      <c r="E34" s="31"/>
      <c r="F34" s="31"/>
      <c r="G34" s="31"/>
      <c r="H34" s="31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</row>
    <row r="35" spans="1:22">
      <c r="A35" s="2"/>
      <c r="B35" s="29" t="s">
        <v>48</v>
      </c>
      <c r="C35" s="61"/>
      <c r="D35" s="31">
        <v>3</v>
      </c>
      <c r="E35" s="31">
        <f xml:space="preserve"> IF(ISBLANK(C35),D35,C35)</f>
        <v>3</v>
      </c>
      <c r="F35" s="31" t="s">
        <v>4</v>
      </c>
      <c r="G35" s="29">
        <f>(1-0.8^$E$59)/$E$59*($E$29+$E$30+$E$32)*$E$35/20+(1-0.75^$E$60)/$E$60*($E$31+$E$33)*$E$35/25</f>
        <v>0</v>
      </c>
      <c r="H35" s="31" t="s">
        <v>8</v>
      </c>
      <c r="I35" s="69" t="s">
        <v>49</v>
      </c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</row>
    <row r="36" spans="1:22">
      <c r="A36" s="2"/>
      <c r="B36" s="29" t="s">
        <v>50</v>
      </c>
      <c r="C36" s="60"/>
      <c r="D36" s="29"/>
      <c r="E36" s="31"/>
      <c r="F36" s="31"/>
      <c r="G36" s="29">
        <f>(1-0.8^$E$59)/$E$59*($E$29+$E$30+$E$32)+(1-0.75^$E$60)/$E$60*($E$31+$E$33)</f>
        <v>0</v>
      </c>
      <c r="H36" s="31" t="s">
        <v>8</v>
      </c>
      <c r="I36" s="69" t="s">
        <v>51</v>
      </c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</row>
    <row r="37" spans="1:22">
      <c r="A37" s="2"/>
      <c r="B37" s="29" t="s">
        <v>52</v>
      </c>
      <c r="C37" s="62"/>
      <c r="D37" s="40">
        <v>0</v>
      </c>
      <c r="E37" s="29">
        <f t="shared" si="0"/>
        <v>0</v>
      </c>
      <c r="F37" s="31" t="s">
        <v>8</v>
      </c>
      <c r="G37" s="31"/>
      <c r="H37" s="31"/>
      <c r="I37" s="69" t="s">
        <v>53</v>
      </c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</row>
    <row r="38" spans="1:22">
      <c r="A38" s="2"/>
      <c r="B38" s="29" t="s">
        <v>54</v>
      </c>
      <c r="C38" s="62"/>
      <c r="D38" s="39">
        <v>0</v>
      </c>
      <c r="E38" s="29">
        <f t="shared" si="0"/>
        <v>0</v>
      </c>
      <c r="F38" s="31" t="s">
        <v>8</v>
      </c>
      <c r="G38" s="31"/>
      <c r="H38" s="31"/>
      <c r="I38" s="69" t="s">
        <v>55</v>
      </c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</row>
    <row r="39" spans="1:22">
      <c r="A39" s="2"/>
      <c r="B39" s="29" t="s">
        <v>56</v>
      </c>
      <c r="C39" s="62"/>
      <c r="D39" s="39">
        <v>0</v>
      </c>
      <c r="E39" s="31">
        <f t="shared" si="0"/>
        <v>0</v>
      </c>
      <c r="F39" s="31" t="s">
        <v>8</v>
      </c>
      <c r="G39" s="31"/>
      <c r="H39" s="31"/>
      <c r="I39" s="70" t="s">
        <v>57</v>
      </c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</row>
    <row r="40" spans="1:22">
      <c r="A40" s="2"/>
      <c r="B40" s="29" t="s">
        <v>58</v>
      </c>
      <c r="C40" s="62"/>
      <c r="D40" s="40">
        <v>0</v>
      </c>
      <c r="E40" s="29">
        <f t="shared" si="0"/>
        <v>0</v>
      </c>
      <c r="F40" s="31" t="s">
        <v>8</v>
      </c>
      <c r="G40" s="31"/>
      <c r="H40" s="31"/>
      <c r="I40" s="70" t="s">
        <v>59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</row>
    <row r="41" spans="1:22">
      <c r="A41" s="2"/>
      <c r="B41" s="29" t="s">
        <v>60</v>
      </c>
      <c r="C41" s="62"/>
      <c r="D41" s="39">
        <v>0</v>
      </c>
      <c r="E41" s="29">
        <f t="shared" si="0"/>
        <v>0</v>
      </c>
      <c r="F41" s="31" t="s">
        <v>24</v>
      </c>
      <c r="G41" s="29">
        <f>0.8*$G$51*$E$41/100</f>
        <v>0</v>
      </c>
      <c r="H41" s="31" t="s">
        <v>8</v>
      </c>
      <c r="I41" s="70" t="s">
        <v>61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</row>
    <row r="42" spans="1:22">
      <c r="A42" s="2"/>
      <c r="B42" s="37"/>
      <c r="C42" s="60"/>
      <c r="D42" s="31"/>
      <c r="E42" s="31"/>
      <c r="F42" s="31"/>
      <c r="G42" s="31"/>
      <c r="H42" s="31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</row>
    <row r="43" spans="1:22">
      <c r="A43" s="2"/>
      <c r="B43" s="29" t="s">
        <v>62</v>
      </c>
      <c r="C43" s="62"/>
      <c r="D43" s="39">
        <v>13</v>
      </c>
      <c r="E43" s="42">
        <f t="shared" si="0"/>
        <v>13</v>
      </c>
      <c r="F43" s="31" t="s">
        <v>63</v>
      </c>
      <c r="G43" s="31">
        <f xml:space="preserve"> $E$43*($G$63+$G$64)</f>
        <v>53625</v>
      </c>
      <c r="H43" s="31" t="s">
        <v>8</v>
      </c>
      <c r="I43" s="69" t="s">
        <v>64</v>
      </c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</row>
    <row r="44" spans="1:22">
      <c r="A44" s="2"/>
      <c r="B44" s="29" t="s">
        <v>65</v>
      </c>
      <c r="C44" s="64"/>
      <c r="D44" s="31">
        <v>66</v>
      </c>
      <c r="E44" s="31">
        <f t="shared" si="0"/>
        <v>66</v>
      </c>
      <c r="F44" s="31" t="s">
        <v>4</v>
      </c>
      <c r="G44" s="31">
        <f xml:space="preserve"> $E$44/100*$G$43</f>
        <v>35392.5</v>
      </c>
      <c r="H44" s="31" t="s">
        <v>8</v>
      </c>
      <c r="I44" s="71" t="s">
        <v>66</v>
      </c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</row>
    <row r="45" spans="1:22">
      <c r="A45" s="2"/>
      <c r="B45" s="37"/>
      <c r="C45" s="60"/>
      <c r="D45" s="31"/>
      <c r="E45" s="31"/>
      <c r="F45" s="31"/>
      <c r="G45" s="31"/>
      <c r="H45" s="31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</row>
    <row r="46" spans="1:22">
      <c r="A46" s="2"/>
      <c r="B46" s="29" t="s">
        <v>67</v>
      </c>
      <c r="C46" s="62"/>
      <c r="D46" s="39">
        <v>2.35</v>
      </c>
      <c r="E46" s="41">
        <f t="shared" si="0"/>
        <v>2.35</v>
      </c>
      <c r="F46" s="31" t="s">
        <v>68</v>
      </c>
      <c r="G46" s="42">
        <f xml:space="preserve"> $E$46*$E$47</f>
        <v>96.350000000000009</v>
      </c>
      <c r="H46" s="31" t="s">
        <v>69</v>
      </c>
      <c r="I46" s="69" t="s">
        <v>70</v>
      </c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</row>
    <row r="47" spans="1:22">
      <c r="A47" s="2"/>
      <c r="B47" s="29" t="s">
        <v>71</v>
      </c>
      <c r="C47" s="63"/>
      <c r="D47" s="58">
        <v>41</v>
      </c>
      <c r="E47" s="42">
        <f t="shared" si="0"/>
        <v>41</v>
      </c>
      <c r="F47" s="31" t="s">
        <v>72</v>
      </c>
      <c r="G47" s="42"/>
      <c r="H47" s="31"/>
      <c r="I47" s="69" t="s">
        <v>73</v>
      </c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</row>
    <row r="48" spans="1:22">
      <c r="A48" s="2"/>
      <c r="B48" s="29" t="s">
        <v>74</v>
      </c>
      <c r="C48" s="62"/>
      <c r="D48" s="39">
        <v>0</v>
      </c>
      <c r="E48" s="29">
        <f t="shared" si="0"/>
        <v>0</v>
      </c>
      <c r="F48" s="31" t="s">
        <v>8</v>
      </c>
      <c r="G48" s="42">
        <f xml:space="preserve"> $E$48/$C$19*100</f>
        <v>0</v>
      </c>
      <c r="H48" s="31" t="s">
        <v>69</v>
      </c>
      <c r="I48" s="71" t="s">
        <v>75</v>
      </c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</row>
    <row r="49" spans="1:22">
      <c r="A49" s="2"/>
      <c r="B49" s="29" t="s">
        <v>76</v>
      </c>
      <c r="C49" s="62"/>
      <c r="D49" s="39">
        <v>0</v>
      </c>
      <c r="E49" s="29">
        <f t="shared" si="0"/>
        <v>0</v>
      </c>
      <c r="F49" s="31" t="s">
        <v>8</v>
      </c>
      <c r="G49" s="42">
        <f xml:space="preserve"> $E$49/$C$19*100</f>
        <v>0</v>
      </c>
      <c r="H49" s="31" t="s">
        <v>69</v>
      </c>
      <c r="I49" s="69" t="s">
        <v>77</v>
      </c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</row>
    <row r="50" spans="1:22">
      <c r="A50" s="2"/>
      <c r="B50" s="29" t="s">
        <v>78</v>
      </c>
      <c r="C50" s="62"/>
      <c r="D50" s="39">
        <v>200</v>
      </c>
      <c r="E50" s="29">
        <f t="shared" si="0"/>
        <v>200</v>
      </c>
      <c r="F50" s="31" t="s">
        <v>79</v>
      </c>
      <c r="G50" s="42">
        <f>(($D$32+(2*$E$50))+($D$33+(2*$E$50)))/(($E$61*(1+2*0.9)))*100</f>
        <v>0.23809523809523811</v>
      </c>
      <c r="H50" s="31" t="s">
        <v>69</v>
      </c>
      <c r="I50" s="69" t="s">
        <v>80</v>
      </c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</row>
    <row r="51" spans="1:22">
      <c r="A51" s="2"/>
      <c r="B51" s="37" t="s">
        <v>81</v>
      </c>
      <c r="C51" s="60"/>
      <c r="D51" s="31"/>
      <c r="E51" s="31"/>
      <c r="F51" s="31"/>
      <c r="G51" s="42">
        <f xml:space="preserve"> $G$46+$G$48+$G$49+$G$50</f>
        <v>96.588095238095249</v>
      </c>
      <c r="H51" s="31" t="s">
        <v>69</v>
      </c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</row>
    <row r="52" spans="1:22">
      <c r="A52" s="2"/>
      <c r="B52" s="37"/>
      <c r="C52" s="60"/>
      <c r="D52" s="31"/>
      <c r="E52" s="31"/>
      <c r="F52" s="31"/>
      <c r="G52" s="31"/>
      <c r="H52" s="31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>
      <c r="A53" s="2"/>
      <c r="B53" s="29" t="s">
        <v>82</v>
      </c>
      <c r="C53" s="64"/>
      <c r="D53" s="31">
        <v>37</v>
      </c>
      <c r="E53" s="31">
        <f t="shared" si="0"/>
        <v>37</v>
      </c>
      <c r="F53" s="31" t="s">
        <v>83</v>
      </c>
      <c r="G53" s="31"/>
      <c r="H53" s="31"/>
      <c r="I53" s="69" t="s">
        <v>84</v>
      </c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</row>
    <row r="54" spans="1:22">
      <c r="A54" s="2"/>
      <c r="B54" s="29" t="s">
        <v>85</v>
      </c>
      <c r="C54" s="64"/>
      <c r="D54" s="31">
        <v>250</v>
      </c>
      <c r="E54" s="31">
        <f t="shared" si="0"/>
        <v>250</v>
      </c>
      <c r="F54" s="31" t="s">
        <v>86</v>
      </c>
      <c r="G54" s="31"/>
      <c r="H54" s="31"/>
      <c r="I54" s="69" t="s">
        <v>87</v>
      </c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</row>
    <row r="55" spans="1:22">
      <c r="A55" s="2"/>
      <c r="B55" s="29" t="s">
        <v>88</v>
      </c>
      <c r="C55" s="64"/>
      <c r="D55" s="31">
        <v>5</v>
      </c>
      <c r="E55" s="31">
        <f t="shared" si="0"/>
        <v>5</v>
      </c>
      <c r="F55" s="31" t="s">
        <v>89</v>
      </c>
      <c r="G55" s="31"/>
      <c r="H55" s="31"/>
      <c r="I55" s="69" t="s">
        <v>90</v>
      </c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</row>
    <row r="56" spans="1:22">
      <c r="A56" s="2"/>
      <c r="B56" s="29" t="s">
        <v>91</v>
      </c>
      <c r="C56" s="64"/>
      <c r="D56" s="41">
        <v>3</v>
      </c>
      <c r="E56" s="41">
        <f t="shared" si="0"/>
        <v>3</v>
      </c>
      <c r="F56" s="31" t="s">
        <v>92</v>
      </c>
      <c r="G56" s="31"/>
      <c r="H56" s="31"/>
      <c r="I56" s="69" t="s">
        <v>93</v>
      </c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</row>
    <row r="57" spans="1:22">
      <c r="A57" s="2"/>
      <c r="B57" s="29" t="s">
        <v>94</v>
      </c>
      <c r="C57" s="64"/>
      <c r="D57" s="31">
        <v>50</v>
      </c>
      <c r="E57" s="31">
        <f t="shared" si="0"/>
        <v>50</v>
      </c>
      <c r="F57" s="31" t="s">
        <v>24</v>
      </c>
      <c r="G57" s="31"/>
      <c r="H57" s="31"/>
      <c r="I57" s="69" t="s">
        <v>95</v>
      </c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</row>
    <row r="58" spans="1:22">
      <c r="A58" s="2"/>
      <c r="B58" s="37"/>
      <c r="C58" s="60"/>
      <c r="D58" s="31"/>
      <c r="E58" s="31"/>
      <c r="F58" s="31"/>
      <c r="G58" s="31"/>
      <c r="H58" s="31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>
      <c r="A59" s="2"/>
      <c r="B59" s="29" t="s">
        <v>96</v>
      </c>
      <c r="C59" s="64"/>
      <c r="D59" s="41">
        <v>7</v>
      </c>
      <c r="E59" s="41">
        <f t="shared" si="0"/>
        <v>7</v>
      </c>
      <c r="F59" s="31" t="s">
        <v>97</v>
      </c>
      <c r="G59" s="31"/>
      <c r="H59" s="31"/>
      <c r="I59" s="69" t="s">
        <v>98</v>
      </c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</row>
    <row r="60" spans="1:22">
      <c r="A60" s="2"/>
      <c r="B60" s="33" t="s">
        <v>99</v>
      </c>
      <c r="C60" s="64"/>
      <c r="D60" s="41">
        <v>7</v>
      </c>
      <c r="E60" s="41">
        <f t="shared" si="0"/>
        <v>7</v>
      </c>
      <c r="F60" s="31" t="s">
        <v>97</v>
      </c>
      <c r="G60" s="31"/>
      <c r="H60" s="31"/>
      <c r="I60" s="69" t="s">
        <v>100</v>
      </c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</row>
    <row r="61" spans="1:22">
      <c r="A61" s="2"/>
      <c r="B61" s="29" t="s">
        <v>101</v>
      </c>
      <c r="C61" s="64"/>
      <c r="D61" s="29">
        <v>120000</v>
      </c>
      <c r="E61" s="29">
        <f t="shared" si="0"/>
        <v>120000</v>
      </c>
      <c r="F61" s="31" t="s">
        <v>24</v>
      </c>
      <c r="G61" s="31"/>
      <c r="H61" s="31"/>
      <c r="I61" s="69" t="s">
        <v>102</v>
      </c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</row>
    <row r="62" spans="1:22">
      <c r="A62" s="2"/>
      <c r="B62" s="37"/>
      <c r="C62" s="60"/>
      <c r="D62" s="31"/>
      <c r="E62" s="31"/>
      <c r="F62" s="31"/>
      <c r="G62" s="31"/>
      <c r="H62" s="31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</row>
    <row r="63" spans="1:22">
      <c r="A63" s="2"/>
      <c r="B63" s="29" t="s">
        <v>103</v>
      </c>
      <c r="C63" s="60"/>
      <c r="D63" s="31"/>
      <c r="E63" s="31"/>
      <c r="F63" s="31"/>
      <c r="G63" s="31">
        <f xml:space="preserve"> $E$56*$C$18</f>
        <v>3750</v>
      </c>
      <c r="H63" s="31" t="s">
        <v>104</v>
      </c>
      <c r="I63" s="71" t="s">
        <v>105</v>
      </c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</row>
    <row r="64" spans="1:22">
      <c r="A64" s="2"/>
      <c r="B64" s="29" t="s">
        <v>106</v>
      </c>
      <c r="C64" s="64"/>
      <c r="D64" s="31">
        <v>10</v>
      </c>
      <c r="E64" s="31">
        <f t="shared" si="0"/>
        <v>10</v>
      </c>
      <c r="F64" s="31" t="s">
        <v>4</v>
      </c>
      <c r="G64" s="29">
        <f>($E$64/100)*$G$63</f>
        <v>375</v>
      </c>
      <c r="H64" s="31" t="s">
        <v>104</v>
      </c>
      <c r="I64" s="71" t="s">
        <v>107</v>
      </c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</row>
    <row r="65" spans="1:16">
      <c r="A65" s="2"/>
      <c r="E65" s="2"/>
      <c r="F65" s="2"/>
      <c r="G65" s="2"/>
      <c r="I65" s="21"/>
      <c r="J65" s="21"/>
      <c r="O65" s="21"/>
      <c r="P65" s="21"/>
    </row>
    <row r="66" spans="1:16">
      <c r="E66" s="2"/>
      <c r="F66" s="2"/>
      <c r="I66" s="21"/>
      <c r="J66" s="21"/>
      <c r="O66" s="21"/>
      <c r="P66" s="21"/>
    </row>
    <row r="67" spans="1:16">
      <c r="E67" s="2"/>
      <c r="F67" s="2"/>
      <c r="I67" s="21"/>
      <c r="J67" s="21"/>
      <c r="O67" s="21"/>
      <c r="P67" s="21"/>
    </row>
    <row r="68" spans="1:16">
      <c r="E68" s="2"/>
      <c r="F68" s="2"/>
      <c r="I68" s="21"/>
      <c r="J68" s="21"/>
      <c r="O68" s="21"/>
      <c r="P68" s="21"/>
    </row>
    <row r="69" spans="1:16">
      <c r="E69" s="2"/>
      <c r="F69" s="2"/>
      <c r="I69" s="21"/>
      <c r="J69" s="21"/>
      <c r="O69" s="21"/>
      <c r="P69" s="21"/>
    </row>
    <row r="70" spans="1:16">
      <c r="E70" s="2"/>
      <c r="F70" s="2"/>
      <c r="I70" s="21"/>
      <c r="J70" s="21"/>
      <c r="O70" s="21"/>
      <c r="P70" s="21"/>
    </row>
    <row r="71" spans="1:16">
      <c r="E71" s="2"/>
      <c r="F71" s="2"/>
      <c r="I71" s="21"/>
      <c r="J71" s="21"/>
      <c r="O71" s="21"/>
      <c r="P71" s="21"/>
    </row>
    <row r="72" spans="1:16">
      <c r="E72" s="2"/>
      <c r="I72" s="21"/>
      <c r="J72" s="21"/>
      <c r="O72" s="21"/>
      <c r="P72" s="21"/>
    </row>
    <row r="73" spans="1:16">
      <c r="E73" s="2"/>
      <c r="F73" s="2"/>
      <c r="I73" s="21"/>
      <c r="J73" s="21"/>
      <c r="O73" s="21"/>
      <c r="P73" s="21"/>
    </row>
    <row r="74" spans="1:16">
      <c r="E74" s="2"/>
      <c r="F74" s="2"/>
      <c r="I74" s="21"/>
      <c r="J74" s="21"/>
      <c r="O74" s="21"/>
      <c r="P74" s="21"/>
    </row>
    <row r="75" spans="1:16">
      <c r="E75" s="2"/>
      <c r="F75" s="2"/>
      <c r="I75" s="21"/>
      <c r="J75" s="21"/>
      <c r="O75" s="21"/>
      <c r="P75" s="21"/>
    </row>
    <row r="76" spans="1:16">
      <c r="E76" s="2"/>
      <c r="F76" s="2"/>
      <c r="I76" s="21"/>
      <c r="J76" s="21"/>
      <c r="O76" s="21"/>
      <c r="P76" s="21"/>
    </row>
    <row r="77" spans="1:16">
      <c r="E77" s="20"/>
      <c r="F77" s="2"/>
      <c r="I77" s="21"/>
      <c r="J77" s="21"/>
      <c r="K77" s="21"/>
      <c r="L77" s="21"/>
      <c r="M77" s="21"/>
      <c r="N77" s="21"/>
      <c r="O77" s="21"/>
      <c r="P77" s="21"/>
    </row>
    <row r="78" spans="1:16">
      <c r="E78" s="2"/>
      <c r="F78" s="2"/>
      <c r="I78" s="21"/>
      <c r="J78" s="21"/>
      <c r="K78" s="21"/>
      <c r="L78" s="21"/>
      <c r="M78" s="21"/>
      <c r="N78" s="21"/>
      <c r="O78" s="21"/>
      <c r="P78" s="21"/>
    </row>
    <row r="79" spans="1:16">
      <c r="A79" s="2"/>
      <c r="C79" s="18"/>
      <c r="H79" s="2"/>
      <c r="I79" s="21"/>
      <c r="J79" s="21"/>
      <c r="K79" s="21"/>
      <c r="L79" s="21"/>
      <c r="M79" s="21"/>
      <c r="N79" s="21"/>
      <c r="O79" s="21"/>
      <c r="P79" s="21"/>
    </row>
    <row r="80" spans="1:16">
      <c r="A80" s="13"/>
      <c r="C80" s="18"/>
    </row>
    <row r="81" spans="1:3">
      <c r="A81" s="13"/>
      <c r="C81" s="18"/>
    </row>
    <row r="82" spans="1:3">
      <c r="A82" s="13"/>
      <c r="C82" s="18"/>
    </row>
    <row r="83" spans="1:3">
      <c r="A83" s="13"/>
      <c r="C83" s="18"/>
    </row>
    <row r="84" spans="1:3">
      <c r="A84" s="13"/>
      <c r="C84" s="18"/>
    </row>
    <row r="85" spans="1:3">
      <c r="A85" s="13"/>
      <c r="C85" s="18"/>
    </row>
    <row r="86" spans="1:3">
      <c r="A86" s="22"/>
      <c r="C86" s="18"/>
    </row>
    <row r="87" spans="1:3">
      <c r="A87" s="22"/>
      <c r="C87" s="18"/>
    </row>
    <row r="88" spans="1:3">
      <c r="A88" s="22"/>
      <c r="C88" s="18"/>
    </row>
    <row r="89" spans="1:3">
      <c r="A89" s="22"/>
      <c r="C89" s="18"/>
    </row>
    <row r="90" spans="1:3">
      <c r="A90" s="22"/>
      <c r="B90" s="23"/>
      <c r="C90" s="18"/>
    </row>
    <row r="91" spans="1:3">
      <c r="A91" s="22"/>
      <c r="B91" s="23"/>
      <c r="C91" s="18"/>
    </row>
    <row r="92" spans="1:3">
      <c r="A92" s="22"/>
      <c r="B92" s="23"/>
      <c r="C92" s="18"/>
    </row>
    <row r="93" spans="1:3">
      <c r="A93" s="22"/>
      <c r="B93" s="23"/>
      <c r="C93" s="18"/>
    </row>
    <row r="94" spans="1:3">
      <c r="A94" s="22"/>
      <c r="B94" s="23"/>
      <c r="C94" s="18"/>
    </row>
    <row r="95" spans="1:3">
      <c r="A95" s="22"/>
      <c r="B95" s="23"/>
      <c r="C95" s="18"/>
    </row>
    <row r="96" spans="1:3">
      <c r="A96" s="22"/>
      <c r="B96" s="23"/>
      <c r="C96" s="18"/>
    </row>
    <row r="97" spans="1:3">
      <c r="A97" s="22"/>
      <c r="B97" s="23"/>
      <c r="C97" s="18"/>
    </row>
    <row r="98" spans="1:3">
      <c r="A98" s="22"/>
      <c r="B98" s="23"/>
      <c r="C98" s="18"/>
    </row>
    <row r="99" spans="1:3">
      <c r="A99" s="22"/>
      <c r="B99" s="23"/>
      <c r="C99" s="18"/>
    </row>
    <row r="100" spans="1:3">
      <c r="A100" s="22"/>
      <c r="B100" s="23"/>
      <c r="C100" s="18"/>
    </row>
    <row r="101" spans="1:3">
      <c r="A101" s="22"/>
      <c r="B101" s="23"/>
      <c r="C101" s="18"/>
    </row>
    <row r="102" spans="1:3">
      <c r="A102" s="22"/>
      <c r="B102" s="23"/>
      <c r="C102" s="18"/>
    </row>
    <row r="103" spans="1:3">
      <c r="A103" s="22"/>
      <c r="B103" s="23"/>
      <c r="C103" s="18"/>
    </row>
    <row r="104" spans="1:3">
      <c r="A104" s="22"/>
      <c r="B104" s="23"/>
      <c r="C104" s="18"/>
    </row>
    <row r="105" spans="1:3">
      <c r="A105" s="22"/>
      <c r="B105" s="23"/>
      <c r="C105" s="18"/>
    </row>
    <row r="106" spans="1:3">
      <c r="A106" s="22"/>
      <c r="B106" s="23"/>
      <c r="C106" s="18"/>
    </row>
    <row r="107" spans="1:3">
      <c r="A107" s="22"/>
      <c r="B107" s="23"/>
      <c r="C107" s="18"/>
    </row>
    <row r="108" spans="1:3">
      <c r="A108" s="22"/>
      <c r="B108" s="23"/>
      <c r="C108" s="18"/>
    </row>
    <row r="109" spans="1:3">
      <c r="A109" s="22"/>
      <c r="B109" s="23"/>
      <c r="C109" s="18"/>
    </row>
    <row r="110" spans="1:3">
      <c r="A110" s="22"/>
      <c r="B110" s="23"/>
      <c r="C110" s="18"/>
    </row>
    <row r="111" spans="1:3">
      <c r="A111" s="22"/>
      <c r="B111" s="23"/>
      <c r="C111" s="18"/>
    </row>
    <row r="112" spans="1:3">
      <c r="A112" s="22"/>
      <c r="B112" s="23"/>
      <c r="C112" s="18"/>
    </row>
    <row r="113" spans="1:1">
      <c r="A113" s="22"/>
    </row>
    <row r="114" spans="1:1">
      <c r="A114" s="22"/>
    </row>
    <row r="115" spans="1:1">
      <c r="A115" s="22"/>
    </row>
    <row r="116" spans="1:1">
      <c r="A116" s="22"/>
    </row>
    <row r="117" spans="1:1">
      <c r="A117" s="22"/>
    </row>
    <row r="118" spans="1:1">
      <c r="A118" s="22"/>
    </row>
    <row r="119" spans="1:1">
      <c r="A119" s="22"/>
    </row>
    <row r="120" spans="1:1">
      <c r="A120" s="22"/>
    </row>
    <row r="121" spans="1:1">
      <c r="A121" s="22"/>
    </row>
    <row r="122" spans="1:1">
      <c r="A122" s="22"/>
    </row>
    <row r="123" spans="1:1">
      <c r="A123" s="22"/>
    </row>
    <row r="124" spans="1:1">
      <c r="A124" s="22"/>
    </row>
    <row r="125" spans="1:1">
      <c r="A125" s="22"/>
    </row>
    <row r="126" spans="1:1">
      <c r="A126" s="22"/>
    </row>
    <row r="127" spans="1:1">
      <c r="A127" s="22"/>
    </row>
    <row r="128" spans="1:1">
      <c r="A128" s="22"/>
    </row>
    <row r="129" spans="1:1">
      <c r="A129" s="22"/>
    </row>
    <row r="130" spans="1:1">
      <c r="A130" s="22"/>
    </row>
    <row r="131" spans="1:1">
      <c r="A131" s="22"/>
    </row>
    <row r="132" spans="1:1">
      <c r="A132" s="22"/>
    </row>
    <row r="133" spans="1:1">
      <c r="A133" s="22"/>
    </row>
    <row r="134" spans="1:1">
      <c r="A134" s="22"/>
    </row>
    <row r="135" spans="1:1">
      <c r="A135" s="22"/>
    </row>
    <row r="136" spans="1:1">
      <c r="A136" s="22"/>
    </row>
    <row r="137" spans="1:1">
      <c r="A137" s="22"/>
    </row>
    <row r="138" spans="1:1">
      <c r="A138" s="22"/>
    </row>
    <row r="139" spans="1:1">
      <c r="A139" s="22"/>
    </row>
  </sheetData>
  <mergeCells count="37">
    <mergeCell ref="I64:V64"/>
    <mergeCell ref="I53:V53"/>
    <mergeCell ref="I54:V54"/>
    <mergeCell ref="I55:V55"/>
    <mergeCell ref="I56:V56"/>
    <mergeCell ref="I57:V57"/>
    <mergeCell ref="I58:V58"/>
    <mergeCell ref="I59:V59"/>
    <mergeCell ref="I60:V60"/>
    <mergeCell ref="I61:V61"/>
    <mergeCell ref="I62:V62"/>
    <mergeCell ref="I63:V63"/>
    <mergeCell ref="I52:V52"/>
    <mergeCell ref="I33:V33"/>
    <mergeCell ref="I34:V34"/>
    <mergeCell ref="I42:V42"/>
    <mergeCell ref="I43:V43"/>
    <mergeCell ref="I44:V44"/>
    <mergeCell ref="I35:V35"/>
    <mergeCell ref="I36:V36"/>
    <mergeCell ref="I37:V37"/>
    <mergeCell ref="I38:V38"/>
    <mergeCell ref="I46:V46"/>
    <mergeCell ref="I47:V47"/>
    <mergeCell ref="I48:V48"/>
    <mergeCell ref="I49:V49"/>
    <mergeCell ref="I50:V50"/>
    <mergeCell ref="I51:V51"/>
    <mergeCell ref="I28:V28"/>
    <mergeCell ref="I29:V29"/>
    <mergeCell ref="I30:V30"/>
    <mergeCell ref="I31:V31"/>
    <mergeCell ref="I45:V45"/>
    <mergeCell ref="I39:V39"/>
    <mergeCell ref="I40:V40"/>
    <mergeCell ref="I41:V41"/>
    <mergeCell ref="I32:V3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9"/>
  <sheetViews>
    <sheetView workbookViewId="0">
      <selection activeCell="C24" sqref="C24"/>
    </sheetView>
  </sheetViews>
  <sheetFormatPr defaultColWidth="8.85546875" defaultRowHeight="12.75"/>
  <cols>
    <col min="1" max="1" width="16.28515625" style="5" customWidth="1"/>
    <col min="2" max="2" width="47.42578125" style="5" customWidth="1"/>
    <col min="3" max="3" width="14.140625" style="5" customWidth="1"/>
    <col min="4" max="4" width="10" style="5" customWidth="1"/>
    <col min="5" max="5" width="10.7109375" style="5" bestFit="1" customWidth="1"/>
    <col min="6" max="6" width="9.85546875" style="5" customWidth="1"/>
    <col min="7" max="7" width="10.85546875" style="5" customWidth="1"/>
    <col min="8" max="16384" width="8.85546875" style="5"/>
  </cols>
  <sheetData>
    <row r="1" spans="1:4" ht="23.25">
      <c r="A1" s="4" t="s">
        <v>108</v>
      </c>
      <c r="C1" s="57" t="s">
        <v>0</v>
      </c>
    </row>
    <row r="2" spans="1:4" ht="23.25">
      <c r="A2" s="4"/>
    </row>
    <row r="3" spans="1:4" s="47" customFormat="1" ht="18">
      <c r="A3" s="8" t="s">
        <v>2</v>
      </c>
      <c r="B3" s="24" t="s">
        <v>3</v>
      </c>
      <c r="C3" s="26" t="e">
        <f>C5/C9*100</f>
        <v>#DIV/0!</v>
      </c>
      <c r="D3" s="50" t="s">
        <v>4</v>
      </c>
    </row>
    <row r="4" spans="1:4" s="47" customFormat="1" ht="18">
      <c r="A4" s="8"/>
      <c r="B4" s="25" t="s">
        <v>5</v>
      </c>
      <c r="C4" s="27">
        <f>C5/(E19*E20)</f>
        <v>1.41</v>
      </c>
      <c r="D4" s="50" t="s">
        <v>6</v>
      </c>
    </row>
    <row r="5" spans="1:4" ht="18">
      <c r="A5" s="2"/>
      <c r="B5" s="25" t="s">
        <v>7</v>
      </c>
      <c r="C5" s="27">
        <f>C12+C13</f>
        <v>17625</v>
      </c>
      <c r="D5" s="50" t="s">
        <v>109</v>
      </c>
    </row>
    <row r="6" spans="1:4" ht="23.25">
      <c r="A6" s="4"/>
    </row>
    <row r="7" spans="1:4" ht="18">
      <c r="A7" s="7" t="s">
        <v>9</v>
      </c>
    </row>
    <row r="8" spans="1:4" ht="12.6" customHeight="1">
      <c r="A8" s="7"/>
    </row>
    <row r="9" spans="1:4">
      <c r="A9" s="12" t="s">
        <v>10</v>
      </c>
      <c r="B9" s="29" t="s">
        <v>110</v>
      </c>
      <c r="C9" s="65">
        <f>'Oma kalusto'!C9</f>
        <v>0</v>
      </c>
      <c r="D9" s="66" t="s">
        <v>109</v>
      </c>
    </row>
    <row r="10" spans="1:4">
      <c r="A10" s="2"/>
    </row>
    <row r="11" spans="1:4" ht="18">
      <c r="A11" s="7"/>
    </row>
    <row r="12" spans="1:4" ht="12.75" customHeight="1">
      <c r="A12" s="12" t="s">
        <v>12</v>
      </c>
      <c r="B12" s="29" t="s">
        <v>13</v>
      </c>
      <c r="C12" s="30">
        <f>E23+E24</f>
        <v>2000</v>
      </c>
      <c r="D12" s="43" t="s">
        <v>109</v>
      </c>
    </row>
    <row r="13" spans="1:4" ht="12.75" customHeight="1">
      <c r="A13" s="2"/>
      <c r="B13" s="31" t="s">
        <v>15</v>
      </c>
      <c r="C13" s="30">
        <f>(E18+E21%)*E19*E20</f>
        <v>15625</v>
      </c>
      <c r="D13" s="43" t="s">
        <v>109</v>
      </c>
    </row>
    <row r="16" spans="1:4" ht="18">
      <c r="A16" s="7" t="s">
        <v>111</v>
      </c>
      <c r="C16" s="18"/>
    </row>
    <row r="17" spans="1:20" ht="25.5">
      <c r="A17" s="13"/>
      <c r="B17" s="37" t="s">
        <v>32</v>
      </c>
      <c r="C17" s="46" t="s">
        <v>33</v>
      </c>
      <c r="D17" s="38" t="s">
        <v>34</v>
      </c>
      <c r="E17" s="38" t="s">
        <v>35</v>
      </c>
      <c r="F17" s="37" t="s">
        <v>36</v>
      </c>
      <c r="G17" s="70" t="s">
        <v>38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</row>
    <row r="18" spans="1:20">
      <c r="A18" s="2"/>
      <c r="B18" s="29" t="s">
        <v>112</v>
      </c>
      <c r="C18" s="35"/>
      <c r="D18" s="39">
        <v>1</v>
      </c>
      <c r="E18" s="39">
        <f t="shared" ref="E18:E24" si="0" xml:space="preserve"> IF(ISBLANK(C18),D18,C18)</f>
        <v>1</v>
      </c>
      <c r="F18" s="51" t="s">
        <v>6</v>
      </c>
      <c r="G18" s="70" t="s">
        <v>113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1:20">
      <c r="A19" s="2"/>
      <c r="B19" s="29" t="s">
        <v>85</v>
      </c>
      <c r="C19" s="67">
        <f>'Oma kalusto'!E54</f>
        <v>250</v>
      </c>
      <c r="D19" s="31">
        <v>250</v>
      </c>
      <c r="E19" s="31">
        <f t="shared" si="0"/>
        <v>250</v>
      </c>
      <c r="F19" s="31" t="s">
        <v>86</v>
      </c>
      <c r="G19" s="69" t="s">
        <v>87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1:20">
      <c r="A20" s="2"/>
      <c r="B20" s="29" t="s">
        <v>94</v>
      </c>
      <c r="C20" s="67">
        <f>'Oma kalusto'!E57</f>
        <v>50</v>
      </c>
      <c r="D20" s="31">
        <v>100</v>
      </c>
      <c r="E20" s="31">
        <f t="shared" si="0"/>
        <v>50</v>
      </c>
      <c r="F20" s="31" t="s">
        <v>114</v>
      </c>
      <c r="G20" s="69" t="s">
        <v>115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1:20">
      <c r="A21" s="2"/>
      <c r="B21" s="29" t="s">
        <v>116</v>
      </c>
      <c r="C21" s="35"/>
      <c r="D21" s="31">
        <v>25</v>
      </c>
      <c r="E21" s="31">
        <f t="shared" si="0"/>
        <v>25</v>
      </c>
      <c r="F21" s="51" t="s">
        <v>117</v>
      </c>
      <c r="G21" s="70" t="s">
        <v>118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</row>
    <row r="22" spans="1:20">
      <c r="A22" s="2"/>
      <c r="B22" s="31"/>
      <c r="C22" s="45"/>
      <c r="D22" s="31"/>
      <c r="E22" s="31"/>
      <c r="F22" s="31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</row>
    <row r="23" spans="1:20">
      <c r="A23" s="2"/>
      <c r="B23" s="29" t="s">
        <v>56</v>
      </c>
      <c r="C23" s="36"/>
      <c r="D23" s="41">
        <v>2000</v>
      </c>
      <c r="E23" s="41">
        <f t="shared" si="0"/>
        <v>2000</v>
      </c>
      <c r="F23" s="43" t="s">
        <v>109</v>
      </c>
      <c r="G23" s="70" t="s">
        <v>57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>
      <c r="A24" s="2"/>
      <c r="B24" s="33" t="s">
        <v>119</v>
      </c>
      <c r="C24" s="36"/>
      <c r="D24" s="41">
        <v>0</v>
      </c>
      <c r="E24" s="41">
        <f t="shared" si="0"/>
        <v>0</v>
      </c>
      <c r="F24" s="43" t="s">
        <v>109</v>
      </c>
      <c r="G24" s="70" t="s">
        <v>120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0">
      <c r="A25" s="2"/>
      <c r="E25" s="2"/>
      <c r="F25" s="2"/>
      <c r="G25" s="2"/>
      <c r="I25" s="2"/>
      <c r="J25" s="2"/>
      <c r="O25" s="2"/>
      <c r="P25" s="2"/>
    </row>
    <row r="26" spans="1:20">
      <c r="E26" s="2"/>
      <c r="F26" s="3"/>
      <c r="I26" s="2"/>
      <c r="J26" s="2"/>
    </row>
    <row r="27" spans="1:20" ht="18">
      <c r="A27" s="2"/>
      <c r="B27" s="48" t="s">
        <v>121</v>
      </c>
      <c r="C27" s="1"/>
      <c r="D27" s="2"/>
      <c r="E27" s="2"/>
      <c r="F27" s="3"/>
      <c r="G27" s="2"/>
      <c r="H27" s="19"/>
      <c r="I27" s="2"/>
      <c r="J27" s="2"/>
      <c r="K27" s="2"/>
      <c r="L27" s="9"/>
      <c r="M27" s="9"/>
      <c r="N27" s="9"/>
      <c r="O27" s="9"/>
      <c r="P27" s="9"/>
      <c r="Q27" s="9"/>
      <c r="R27" s="9"/>
    </row>
    <row r="28" spans="1:20" ht="18">
      <c r="E28" s="2"/>
      <c r="F28" s="3"/>
      <c r="I28" s="2"/>
      <c r="J28" s="2"/>
      <c r="L28" s="9"/>
      <c r="M28" s="9"/>
      <c r="N28" s="9"/>
      <c r="O28" s="9"/>
      <c r="P28" s="9"/>
      <c r="Q28" s="9"/>
      <c r="R28" s="9"/>
    </row>
    <row r="29" spans="1:20">
      <c r="E29" s="2"/>
      <c r="F29" s="3"/>
      <c r="I29" s="2"/>
      <c r="J29" s="2"/>
    </row>
    <row r="30" spans="1:20" ht="12.75" customHeight="1">
      <c r="E30" s="2"/>
      <c r="F30" s="3"/>
      <c r="I30" s="2"/>
      <c r="J30" s="2"/>
    </row>
    <row r="31" spans="1:20" ht="12.75" customHeight="1">
      <c r="E31" s="2"/>
      <c r="F31" s="3"/>
      <c r="I31" s="2"/>
      <c r="J31" s="2"/>
    </row>
    <row r="32" spans="1:20">
      <c r="E32" s="2"/>
      <c r="I32" s="2"/>
      <c r="J32" s="2"/>
    </row>
    <row r="33" spans="1:16">
      <c r="E33" s="2"/>
      <c r="F33" s="3"/>
      <c r="I33" s="2"/>
      <c r="J33" s="2"/>
      <c r="M33" s="49"/>
    </row>
    <row r="34" spans="1:16">
      <c r="E34" s="2"/>
      <c r="F34" s="3"/>
      <c r="I34" s="2"/>
      <c r="J34" s="2"/>
    </row>
    <row r="35" spans="1:16">
      <c r="E35" s="2"/>
      <c r="F35" s="2"/>
      <c r="I35" s="2"/>
      <c r="J35" s="2"/>
    </row>
    <row r="36" spans="1:16">
      <c r="E36" s="2"/>
      <c r="F36" s="2"/>
      <c r="I36" s="2"/>
      <c r="J36" s="2"/>
    </row>
    <row r="37" spans="1:16">
      <c r="E37" s="20"/>
      <c r="F37" s="2"/>
      <c r="I37" s="2"/>
      <c r="J37" s="2"/>
      <c r="K37" s="2"/>
      <c r="L37" s="2"/>
      <c r="M37" s="2"/>
      <c r="N37" s="2"/>
      <c r="O37" s="2"/>
      <c r="P37" s="2"/>
    </row>
    <row r="38" spans="1:16">
      <c r="E38" s="2"/>
      <c r="F38" s="2"/>
      <c r="I38" s="2"/>
      <c r="J38" s="2"/>
      <c r="K38" s="2"/>
      <c r="L38" s="2"/>
      <c r="M38" s="2"/>
      <c r="N38" s="2"/>
      <c r="O38" s="2"/>
      <c r="P38" s="2"/>
    </row>
    <row r="39" spans="1:16">
      <c r="A39" s="2"/>
      <c r="C39" s="18"/>
      <c r="H39" s="2"/>
      <c r="I39" s="2"/>
      <c r="J39" s="2"/>
      <c r="K39" s="2"/>
      <c r="L39" s="2"/>
      <c r="M39" s="2"/>
      <c r="N39" s="2"/>
      <c r="O39" s="2"/>
      <c r="P39" s="2"/>
    </row>
    <row r="40" spans="1:16">
      <c r="A40" s="13"/>
      <c r="C40" s="18"/>
    </row>
    <row r="41" spans="1:16">
      <c r="A41" s="13"/>
      <c r="C41" s="18"/>
    </row>
    <row r="42" spans="1:16">
      <c r="A42" s="13"/>
      <c r="C42" s="18"/>
    </row>
    <row r="43" spans="1:16">
      <c r="A43" s="13"/>
      <c r="C43" s="18"/>
    </row>
    <row r="44" spans="1:16">
      <c r="A44" s="13"/>
      <c r="C44" s="18"/>
    </row>
    <row r="45" spans="1:16">
      <c r="A45" s="13"/>
      <c r="C45" s="18"/>
    </row>
    <row r="46" spans="1:16">
      <c r="A46" s="22"/>
      <c r="C46" s="18"/>
    </row>
    <row r="47" spans="1:16">
      <c r="A47" s="22"/>
      <c r="C47" s="18"/>
    </row>
    <row r="48" spans="1:16">
      <c r="A48" s="22"/>
      <c r="C48" s="18"/>
    </row>
    <row r="49" spans="1:3">
      <c r="A49" s="22"/>
      <c r="C49" s="18"/>
    </row>
    <row r="50" spans="1:3">
      <c r="A50" s="22"/>
      <c r="B50" s="23"/>
      <c r="C50" s="18"/>
    </row>
    <row r="51" spans="1:3">
      <c r="A51" s="22"/>
      <c r="B51" s="23"/>
      <c r="C51" s="18"/>
    </row>
    <row r="52" spans="1:3">
      <c r="A52" s="22"/>
      <c r="B52" s="23"/>
      <c r="C52" s="18"/>
    </row>
    <row r="53" spans="1:3">
      <c r="A53" s="22"/>
      <c r="B53" s="23"/>
      <c r="C53" s="18"/>
    </row>
    <row r="54" spans="1:3">
      <c r="A54" s="22"/>
      <c r="B54" s="23"/>
      <c r="C54" s="18"/>
    </row>
    <row r="55" spans="1:3">
      <c r="A55" s="22"/>
      <c r="B55" s="23"/>
      <c r="C55" s="18"/>
    </row>
    <row r="56" spans="1:3">
      <c r="A56" s="22"/>
      <c r="B56" s="23"/>
      <c r="C56" s="18"/>
    </row>
    <row r="57" spans="1:3">
      <c r="A57" s="22"/>
      <c r="B57" s="23"/>
      <c r="C57" s="18"/>
    </row>
    <row r="58" spans="1:3">
      <c r="A58" s="22"/>
      <c r="B58" s="23"/>
      <c r="C58" s="18"/>
    </row>
    <row r="59" spans="1:3">
      <c r="A59" s="22"/>
      <c r="B59" s="23"/>
      <c r="C59" s="18"/>
    </row>
    <row r="60" spans="1:3">
      <c r="A60" s="22"/>
      <c r="B60" s="23"/>
      <c r="C60" s="18"/>
    </row>
    <row r="61" spans="1:3">
      <c r="A61" s="22"/>
      <c r="B61" s="23"/>
      <c r="C61" s="18"/>
    </row>
    <row r="62" spans="1:3">
      <c r="A62" s="22"/>
      <c r="B62" s="23"/>
      <c r="C62" s="18"/>
    </row>
    <row r="63" spans="1:3">
      <c r="A63" s="22"/>
      <c r="B63" s="23"/>
      <c r="C63" s="18"/>
    </row>
    <row r="64" spans="1:3">
      <c r="A64" s="22"/>
      <c r="B64" s="23"/>
      <c r="C64" s="18"/>
    </row>
    <row r="65" spans="1:3">
      <c r="A65" s="22"/>
      <c r="B65" s="23"/>
      <c r="C65" s="18"/>
    </row>
    <row r="66" spans="1:3">
      <c r="A66" s="22"/>
      <c r="B66" s="23"/>
      <c r="C66" s="18"/>
    </row>
    <row r="67" spans="1:3">
      <c r="A67" s="22"/>
      <c r="B67" s="23"/>
      <c r="C67" s="18"/>
    </row>
    <row r="68" spans="1:3">
      <c r="A68" s="22"/>
      <c r="B68" s="23"/>
      <c r="C68" s="18"/>
    </row>
    <row r="69" spans="1:3">
      <c r="A69" s="22"/>
      <c r="B69" s="23"/>
      <c r="C69" s="18"/>
    </row>
    <row r="70" spans="1:3">
      <c r="A70" s="22"/>
      <c r="B70" s="23"/>
      <c r="C70" s="18"/>
    </row>
    <row r="71" spans="1:3">
      <c r="A71" s="22"/>
      <c r="B71" s="23"/>
      <c r="C71" s="18"/>
    </row>
    <row r="72" spans="1:3">
      <c r="A72" s="22"/>
      <c r="B72" s="23"/>
      <c r="C72" s="18"/>
    </row>
    <row r="73" spans="1:3">
      <c r="A73" s="22"/>
    </row>
    <row r="74" spans="1:3">
      <c r="A74" s="22"/>
    </row>
    <row r="75" spans="1:3">
      <c r="A75" s="22"/>
    </row>
    <row r="76" spans="1:3">
      <c r="A76" s="22"/>
    </row>
    <row r="77" spans="1:3">
      <c r="A77" s="22"/>
    </row>
    <row r="78" spans="1:3">
      <c r="A78" s="22"/>
    </row>
    <row r="79" spans="1:3">
      <c r="A79" s="22"/>
    </row>
    <row r="80" spans="1:3">
      <c r="A80" s="22"/>
    </row>
    <row r="81" spans="1:1">
      <c r="A81" s="22"/>
    </row>
    <row r="82" spans="1:1">
      <c r="A82" s="22"/>
    </row>
    <row r="83" spans="1:1">
      <c r="A83" s="22"/>
    </row>
    <row r="84" spans="1:1">
      <c r="A84" s="22"/>
    </row>
    <row r="85" spans="1:1">
      <c r="A85" s="22"/>
    </row>
    <row r="86" spans="1:1">
      <c r="A86" s="22"/>
    </row>
    <row r="87" spans="1:1">
      <c r="A87" s="22"/>
    </row>
    <row r="88" spans="1:1">
      <c r="A88" s="22"/>
    </row>
    <row r="89" spans="1:1">
      <c r="A89" s="22"/>
    </row>
    <row r="90" spans="1:1">
      <c r="A90" s="22"/>
    </row>
    <row r="91" spans="1:1">
      <c r="A91" s="22"/>
    </row>
    <row r="92" spans="1:1">
      <c r="A92" s="22"/>
    </row>
    <row r="93" spans="1:1">
      <c r="A93" s="22"/>
    </row>
    <row r="94" spans="1:1">
      <c r="A94" s="22"/>
    </row>
    <row r="95" spans="1:1">
      <c r="A95" s="22"/>
    </row>
    <row r="96" spans="1:1">
      <c r="A96" s="22"/>
    </row>
    <row r="97" spans="1:1">
      <c r="A97" s="22"/>
    </row>
    <row r="98" spans="1:1">
      <c r="A98" s="22"/>
    </row>
    <row r="99" spans="1:1">
      <c r="A99" s="22"/>
    </row>
  </sheetData>
  <mergeCells count="8">
    <mergeCell ref="G23:T23"/>
    <mergeCell ref="G24:T24"/>
    <mergeCell ref="G17:T17"/>
    <mergeCell ref="G18:T18"/>
    <mergeCell ref="G19:T19"/>
    <mergeCell ref="G20:T20"/>
    <mergeCell ref="G21:T21"/>
    <mergeCell ref="G22:T22"/>
  </mergeCells>
  <hyperlinks>
    <hyperlink ref="B27" r:id="rId1" xr:uid="{00000000-0004-0000-0100-00000000000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8"/>
  <sheetViews>
    <sheetView topLeftCell="B1" workbookViewId="0">
      <selection activeCell="F3" sqref="F3"/>
    </sheetView>
  </sheetViews>
  <sheetFormatPr defaultColWidth="8.85546875" defaultRowHeight="12.75"/>
  <cols>
    <col min="1" max="2" width="8.85546875" style="49"/>
    <col min="3" max="3" width="13" style="49" bestFit="1" customWidth="1"/>
    <col min="4" max="4" width="20.140625" style="49" bestFit="1" customWidth="1"/>
    <col min="5" max="5" width="14" style="49" bestFit="1" customWidth="1"/>
    <col min="6" max="16384" width="8.85546875" style="49"/>
  </cols>
  <sheetData>
    <row r="1" spans="2:6">
      <c r="B1" s="57" t="s">
        <v>0</v>
      </c>
    </row>
    <row r="6" spans="2:6">
      <c r="C6" s="52"/>
      <c r="D6" s="37" t="s">
        <v>122</v>
      </c>
      <c r="E6" s="37" t="s">
        <v>123</v>
      </c>
      <c r="F6" s="37" t="s">
        <v>124</v>
      </c>
    </row>
    <row r="7" spans="2:6">
      <c r="C7" s="37" t="s">
        <v>1</v>
      </c>
      <c r="D7" s="53">
        <f>'Oma kalusto'!C5</f>
        <v>209752.61904761905</v>
      </c>
      <c r="E7" s="54" t="e">
        <f>'Oma kalusto'!C3</f>
        <v>#DIV/0!</v>
      </c>
      <c r="F7" s="53">
        <f>'Oma kalusto'!C4</f>
        <v>1.6780209523809524</v>
      </c>
    </row>
    <row r="8" spans="2:6">
      <c r="C8" s="37" t="s">
        <v>125</v>
      </c>
      <c r="D8" s="53">
        <f>'Kuljetuspalvelun käyttö'!C5</f>
        <v>17625</v>
      </c>
      <c r="E8" s="54" t="e">
        <f>'Kuljetuspalvelun käyttö'!C3</f>
        <v>#DIV/0!</v>
      </c>
      <c r="F8" s="53">
        <f>'Kuljetuspalvelun käyttö'!C4</f>
        <v>1.41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MetsäalanKuljetusyrittäjät Ry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Sivonen Mika</dc:creator>
  <cp:keywords/>
  <dc:description/>
  <cp:lastModifiedBy>Tomas Luoma</cp:lastModifiedBy>
  <cp:revision/>
  <dcterms:created xsi:type="dcterms:W3CDTF">2001-10-11T05:10:37Z</dcterms:created>
  <dcterms:modified xsi:type="dcterms:W3CDTF">2022-03-22T07:26:12Z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